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14 изм.) Терешкова, Росинка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J112" i="1" l="1"/>
  <c r="J111" i="1"/>
  <c r="J42" i="1"/>
  <c r="J41" i="1"/>
  <c r="J40" i="1"/>
  <c r="I42" i="1"/>
  <c r="I41" i="1"/>
  <c r="I40" i="1"/>
  <c r="J24" i="1"/>
  <c r="I27" i="1"/>
  <c r="I26" i="1"/>
  <c r="I25" i="1"/>
  <c r="I67" i="1" l="1"/>
  <c r="I89" i="1" l="1"/>
  <c r="I97" i="1"/>
  <c r="I57" i="1" l="1"/>
  <c r="I47" i="1" l="1"/>
  <c r="J38" i="1" l="1"/>
  <c r="J37" i="1"/>
  <c r="J36" i="1"/>
  <c r="J35" i="1"/>
  <c r="J39" i="1"/>
  <c r="J34" i="1" l="1"/>
  <c r="I82" i="1"/>
  <c r="I81" i="1"/>
  <c r="I80" i="1"/>
  <c r="I79" i="1"/>
  <c r="H88" i="1"/>
  <c r="H82" i="1"/>
  <c r="H81" i="1"/>
  <c r="H80" i="1"/>
  <c r="H79" i="1"/>
  <c r="H47" i="1"/>
  <c r="H44" i="1"/>
  <c r="I69" i="1" l="1"/>
  <c r="I71" i="1"/>
  <c r="I70" i="1"/>
  <c r="I21" i="1"/>
  <c r="I20" i="1"/>
  <c r="K57" i="1" l="1"/>
  <c r="J57" i="1"/>
  <c r="K47" i="1" l="1"/>
  <c r="J47" i="1"/>
  <c r="H73" i="1" l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I44" i="1"/>
  <c r="J44" i="1"/>
  <c r="G59" i="1"/>
  <c r="G62" i="1"/>
  <c r="H59" i="1"/>
  <c r="I59" i="1"/>
  <c r="J59" i="1"/>
  <c r="K59" i="1"/>
  <c r="K24" i="1" l="1"/>
  <c r="J23" i="1"/>
  <c r="J22" i="1"/>
  <c r="J21" i="1"/>
  <c r="J20" i="1"/>
  <c r="J19" i="1" l="1"/>
  <c r="I92" i="1"/>
  <c r="H114" i="1" l="1"/>
  <c r="J100" i="1" l="1"/>
  <c r="K103" i="1" l="1"/>
  <c r="K102" i="1"/>
  <c r="K101" i="1"/>
  <c r="K100" i="1"/>
  <c r="J103" i="1"/>
  <c r="J102" i="1"/>
  <c r="J114" i="1" s="1"/>
  <c r="J101" i="1"/>
  <c r="J113" i="1" s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K112" i="1" s="1"/>
  <c r="I48" i="1"/>
  <c r="I46" i="1"/>
  <c r="I45" i="1"/>
  <c r="I38" i="1"/>
  <c r="I37" i="1"/>
  <c r="I36" i="1"/>
  <c r="I113" i="1" s="1"/>
  <c r="I35" i="1"/>
  <c r="I112" i="1" s="1"/>
  <c r="K23" i="1"/>
  <c r="K115" i="1" s="1"/>
  <c r="K22" i="1"/>
  <c r="K21" i="1"/>
  <c r="K20" i="1"/>
  <c r="I23" i="1"/>
  <c r="I115" i="1" s="1"/>
  <c r="I22" i="1"/>
  <c r="I19" i="1" l="1"/>
  <c r="I114" i="1"/>
  <c r="K19" i="1"/>
  <c r="K113" i="1"/>
  <c r="K114" i="1"/>
  <c r="K111" i="1" s="1"/>
  <c r="I34" i="1"/>
  <c r="I111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<sst xmlns="http://schemas.openxmlformats.org/spreadsheetml/2006/main" count="188" uniqueCount="88">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</sst>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21" zoomScale="40" zoomScaleNormal="40" zoomScaleSheetLayoutView="40" workbookViewId="0">
      <selection activeCell="K43" sqref="K43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17" t="s">
        <v>62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27"/>
      <c r="Q11" s="27"/>
      <c r="R11" s="27"/>
      <c r="S11" s="27"/>
    </row>
    <row r="12" spans="1:19" x14ac:dyDescent="0.3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27"/>
      <c r="Q12" s="27"/>
      <c r="R12" s="27"/>
      <c r="S12" s="27"/>
    </row>
    <row r="13" spans="1:19" x14ac:dyDescent="0.3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43" t="s">
        <v>13</v>
      </c>
      <c r="C15" s="144" t="s">
        <v>14</v>
      </c>
      <c r="D15" s="118" t="s">
        <v>15</v>
      </c>
      <c r="E15" s="124" t="s">
        <v>61</v>
      </c>
      <c r="F15" s="118" t="s">
        <v>0</v>
      </c>
      <c r="G15" s="118" t="s">
        <v>11</v>
      </c>
      <c r="H15" s="142" t="s">
        <v>51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s="38" customFormat="1" ht="35.25" customHeight="1" x14ac:dyDescent="0.3">
      <c r="A16" s="37"/>
      <c r="B16" s="143"/>
      <c r="C16" s="145"/>
      <c r="D16" s="119"/>
      <c r="E16" s="146"/>
      <c r="F16" s="119"/>
      <c r="G16" s="119"/>
      <c r="H16" s="118" t="s">
        <v>38</v>
      </c>
      <c r="I16" s="124" t="s">
        <v>39</v>
      </c>
      <c r="J16" s="125" t="s">
        <v>40</v>
      </c>
      <c r="K16" s="124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143"/>
      <c r="C17" s="145"/>
      <c r="D17" s="119"/>
      <c r="E17" s="146"/>
      <c r="F17" s="119"/>
      <c r="G17" s="119"/>
      <c r="H17" s="118"/>
      <c r="I17" s="124"/>
      <c r="J17" s="126"/>
      <c r="K17" s="124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12">
        <v>1</v>
      </c>
      <c r="C19" s="123" t="s">
        <v>74</v>
      </c>
      <c r="D19" s="121" t="s">
        <v>80</v>
      </c>
      <c r="E19" s="121"/>
      <c r="F19" s="67" t="s">
        <v>53</v>
      </c>
      <c r="G19" s="49">
        <f>SUM(G20:G23)</f>
        <v>1724352.5669199999</v>
      </c>
      <c r="H19" s="54">
        <f>SUM(H20:H23)</f>
        <v>297000</v>
      </c>
      <c r="I19" s="80">
        <f>SUM(I20:I23)</f>
        <v>1327252.4569199998</v>
      </c>
      <c r="J19" s="80">
        <f t="shared" ref="J19" si="0">SUM(J20:J23)</f>
        <v>100100.11</v>
      </c>
      <c r="K19" s="80">
        <f>SUM(K20:K23)</f>
        <v>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12"/>
      <c r="C20" s="123"/>
      <c r="D20" s="121"/>
      <c r="E20" s="121"/>
      <c r="F20" s="48" t="s">
        <v>1</v>
      </c>
      <c r="G20" s="49">
        <f t="shared" ref="G20:I23" si="1">SUM(G25,G30)</f>
        <v>1636779.9</v>
      </c>
      <c r="H20" s="54">
        <f>SUM(H25,H30)</f>
        <v>282150</v>
      </c>
      <c r="I20" s="80">
        <f>SUM(I25,I30)</f>
        <v>1259629.8999999999</v>
      </c>
      <c r="J20" s="80">
        <f t="shared" ref="J20" si="2">SUM(J25,J30)</f>
        <v>95000</v>
      </c>
      <c r="K20" s="80">
        <f>SUM(K25,K30)</f>
        <v>0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12"/>
      <c r="C21" s="123"/>
      <c r="D21" s="121"/>
      <c r="E21" s="121"/>
      <c r="F21" s="48" t="s">
        <v>2</v>
      </c>
      <c r="G21" s="49">
        <f t="shared" si="1"/>
        <v>86146.37692000001</v>
      </c>
      <c r="H21" s="54">
        <f t="shared" si="1"/>
        <v>14850</v>
      </c>
      <c r="I21" s="80">
        <f>SUM(I26,I31)</f>
        <v>66296.37692000001</v>
      </c>
      <c r="J21" s="80">
        <f t="shared" ref="J21" si="3">SUM(J26,J31)</f>
        <v>5000</v>
      </c>
      <c r="K21" s="80">
        <f>SUM(K26,K31)</f>
        <v>0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12"/>
      <c r="C22" s="123"/>
      <c r="D22" s="121"/>
      <c r="E22" s="121"/>
      <c r="F22" s="48" t="s">
        <v>3</v>
      </c>
      <c r="G22" s="49">
        <f t="shared" si="1"/>
        <v>1426.29</v>
      </c>
      <c r="H22" s="54">
        <f t="shared" si="1"/>
        <v>0</v>
      </c>
      <c r="I22" s="80">
        <f t="shared" si="1"/>
        <v>1326.18</v>
      </c>
      <c r="J22" s="80">
        <f t="shared" ref="J22" si="4">SUM(J27,J32)</f>
        <v>100.11</v>
      </c>
      <c r="K22" s="80">
        <f>SUM(K27,K32)</f>
        <v>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12"/>
      <c r="C23" s="123"/>
      <c r="D23" s="121"/>
      <c r="E23" s="121"/>
      <c r="F23" s="48" t="s">
        <v>4</v>
      </c>
      <c r="G23" s="49">
        <f t="shared" si="1"/>
        <v>0</v>
      </c>
      <c r="H23" s="54">
        <v>0</v>
      </c>
      <c r="I23" s="80">
        <f t="shared" si="1"/>
        <v>0</v>
      </c>
      <c r="J23" s="80">
        <f t="shared" ref="J23" si="5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38" t="s">
        <v>12</v>
      </c>
      <c r="C24" s="122" t="s">
        <v>52</v>
      </c>
      <c r="D24" s="120" t="s">
        <v>44</v>
      </c>
      <c r="E24" s="114" t="s">
        <v>9</v>
      </c>
      <c r="F24" s="16" t="s">
        <v>5</v>
      </c>
      <c r="G24" s="30">
        <f t="shared" ref="G24:G33" si="6">SUM(H24:K24)</f>
        <v>1724352.5669199999</v>
      </c>
      <c r="H24" s="30">
        <f t="shared" ref="H24:K24" si="7">SUM(H25:H28)</f>
        <v>297000</v>
      </c>
      <c r="I24" s="81">
        <f t="shared" si="7"/>
        <v>1327252.4569199998</v>
      </c>
      <c r="J24" s="81">
        <f t="shared" si="7"/>
        <v>100100.11</v>
      </c>
      <c r="K24" s="81">
        <f t="shared" si="7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38"/>
      <c r="C25" s="122"/>
      <c r="D25" s="120"/>
      <c r="E25" s="114"/>
      <c r="F25" s="15" t="s">
        <v>1</v>
      </c>
      <c r="G25" s="30">
        <f t="shared" si="6"/>
        <v>1636779.9</v>
      </c>
      <c r="H25" s="75">
        <f>187150+95000</f>
        <v>282150</v>
      </c>
      <c r="I25" s="82">
        <f>850350+1018.9+503261-95000</f>
        <v>1259629.8999999999</v>
      </c>
      <c r="J25" s="82">
        <v>95000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38"/>
      <c r="C26" s="122"/>
      <c r="D26" s="120"/>
      <c r="E26" s="114"/>
      <c r="F26" s="15" t="s">
        <v>2</v>
      </c>
      <c r="G26" s="30">
        <f t="shared" si="6"/>
        <v>86146.37692000001</v>
      </c>
      <c r="H26" s="75">
        <f>9850+5000</f>
        <v>14850</v>
      </c>
      <c r="I26" s="82">
        <f>44750+53.65692+26492.72-5000</f>
        <v>66296.37692000001</v>
      </c>
      <c r="J26" s="82">
        <v>5000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38"/>
      <c r="C27" s="122"/>
      <c r="D27" s="120"/>
      <c r="E27" s="114"/>
      <c r="F27" s="15" t="s">
        <v>3</v>
      </c>
      <c r="G27" s="30">
        <f t="shared" si="6"/>
        <v>1426.29</v>
      </c>
      <c r="H27" s="31">
        <v>0</v>
      </c>
      <c r="I27" s="82">
        <f>896+530.28-100.1</f>
        <v>1326.18</v>
      </c>
      <c r="J27" s="82">
        <v>100.11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38"/>
      <c r="C28" s="122"/>
      <c r="D28" s="120"/>
      <c r="E28" s="114"/>
      <c r="F28" s="15" t="s">
        <v>4</v>
      </c>
      <c r="G28" s="30">
        <f t="shared" si="6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38" t="s">
        <v>37</v>
      </c>
      <c r="C29" s="122" t="s">
        <v>73</v>
      </c>
      <c r="D29" s="120" t="s">
        <v>81</v>
      </c>
      <c r="E29" s="114" t="s">
        <v>9</v>
      </c>
      <c r="F29" s="16" t="s">
        <v>5</v>
      </c>
      <c r="G29" s="30">
        <f t="shared" si="6"/>
        <v>0</v>
      </c>
      <c r="H29" s="30">
        <v>0</v>
      </c>
      <c r="I29" s="81">
        <f t="shared" ref="I29:K29" si="8">SUM(I30:I33)</f>
        <v>0</v>
      </c>
      <c r="J29" s="81">
        <v>0</v>
      </c>
      <c r="K29" s="81">
        <f t="shared" si="8"/>
        <v>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38"/>
      <c r="C30" s="122"/>
      <c r="D30" s="120"/>
      <c r="E30" s="114"/>
      <c r="F30" s="15" t="s">
        <v>1</v>
      </c>
      <c r="G30" s="30">
        <f t="shared" si="6"/>
        <v>0</v>
      </c>
      <c r="H30" s="31">
        <v>0</v>
      </c>
      <c r="I30" s="82">
        <v>0</v>
      </c>
      <c r="J30" s="82">
        <v>0</v>
      </c>
      <c r="K30" s="82">
        <v>0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38"/>
      <c r="C31" s="122"/>
      <c r="D31" s="120"/>
      <c r="E31" s="114"/>
      <c r="F31" s="15" t="s">
        <v>2</v>
      </c>
      <c r="G31" s="30">
        <f t="shared" si="6"/>
        <v>0</v>
      </c>
      <c r="H31" s="31">
        <v>0</v>
      </c>
      <c r="I31" s="82">
        <v>0</v>
      </c>
      <c r="J31" s="82">
        <v>0</v>
      </c>
      <c r="K31" s="82">
        <v>0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38"/>
      <c r="C32" s="122"/>
      <c r="D32" s="120"/>
      <c r="E32" s="114"/>
      <c r="F32" s="15" t="s">
        <v>3</v>
      </c>
      <c r="G32" s="30">
        <f t="shared" si="6"/>
        <v>0</v>
      </c>
      <c r="H32" s="31">
        <v>0</v>
      </c>
      <c r="I32" s="82">
        <v>0</v>
      </c>
      <c r="J32" s="82">
        <v>0</v>
      </c>
      <c r="K32" s="82">
        <v>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38"/>
      <c r="C33" s="122"/>
      <c r="D33" s="120"/>
      <c r="E33" s="114"/>
      <c r="F33" s="15" t="s">
        <v>4</v>
      </c>
      <c r="G33" s="30">
        <f t="shared" si="6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38" t="s">
        <v>42</v>
      </c>
      <c r="C34" s="123" t="s">
        <v>41</v>
      </c>
      <c r="D34" s="121" t="s">
        <v>45</v>
      </c>
      <c r="E34" s="133"/>
      <c r="F34" s="48" t="s">
        <v>54</v>
      </c>
      <c r="G34" s="49">
        <f>SUM(G35:G38)</f>
        <v>489719.24265000003</v>
      </c>
      <c r="H34" s="54">
        <f t="shared" ref="H34:K34" si="9">SUM(H35:H38)</f>
        <v>5620.4226499999995</v>
      </c>
      <c r="I34" s="80">
        <f t="shared" si="9"/>
        <v>100450</v>
      </c>
      <c r="J34" s="80">
        <f t="shared" ref="J34" si="10">SUM(J35:J38)</f>
        <v>382500</v>
      </c>
      <c r="K34" s="80">
        <f t="shared" si="9"/>
        <v>1148.8199999999979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38"/>
      <c r="C35" s="123"/>
      <c r="D35" s="121"/>
      <c r="E35" s="133"/>
      <c r="F35" s="48" t="s">
        <v>1</v>
      </c>
      <c r="G35" s="49">
        <f t="shared" ref="G35:I38" si="11">SUM(G40)</f>
        <v>459411.03</v>
      </c>
      <c r="H35" s="54">
        <f>SUM(H40)</f>
        <v>0</v>
      </c>
      <c r="I35" s="80">
        <f t="shared" si="11"/>
        <v>95332.07</v>
      </c>
      <c r="J35" s="80">
        <f t="shared" ref="J35:K38" si="12">SUM(J40)</f>
        <v>363011.63</v>
      </c>
      <c r="K35" s="80">
        <f t="shared" si="12"/>
        <v>1067.3299999999981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38"/>
      <c r="C36" s="123"/>
      <c r="D36" s="121"/>
      <c r="E36" s="133"/>
      <c r="F36" s="48" t="s">
        <v>2</v>
      </c>
      <c r="G36" s="49">
        <f t="shared" si="11"/>
        <v>29543.092700000005</v>
      </c>
      <c r="H36" s="54">
        <f>SUM(H41)</f>
        <v>5339.4015199999994</v>
      </c>
      <c r="I36" s="80">
        <f t="shared" si="11"/>
        <v>5017.4800000000014</v>
      </c>
      <c r="J36" s="80">
        <f t="shared" si="12"/>
        <v>19105.870000000003</v>
      </c>
      <c r="K36" s="80">
        <f t="shared" si="12"/>
        <v>80.341179999999895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38"/>
      <c r="C37" s="123"/>
      <c r="D37" s="121"/>
      <c r="E37" s="133"/>
      <c r="F37" s="48" t="s">
        <v>3</v>
      </c>
      <c r="G37" s="49">
        <f t="shared" si="11"/>
        <v>765.11995000000002</v>
      </c>
      <c r="H37" s="54">
        <f t="shared" ref="H37:H38" si="13">SUM(H42)</f>
        <v>281.02113000000003</v>
      </c>
      <c r="I37" s="80">
        <f t="shared" si="11"/>
        <v>100.44999999999999</v>
      </c>
      <c r="J37" s="80">
        <f t="shared" si="12"/>
        <v>382.5</v>
      </c>
      <c r="K37" s="80">
        <f t="shared" si="12"/>
        <v>1.1488200000000006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38"/>
      <c r="C38" s="123"/>
      <c r="D38" s="121"/>
      <c r="E38" s="133"/>
      <c r="F38" s="48" t="s">
        <v>4</v>
      </c>
      <c r="G38" s="49">
        <f t="shared" si="11"/>
        <v>0</v>
      </c>
      <c r="H38" s="54">
        <f t="shared" si="13"/>
        <v>0</v>
      </c>
      <c r="I38" s="80">
        <f t="shared" si="11"/>
        <v>0</v>
      </c>
      <c r="J38" s="80">
        <f t="shared" si="12"/>
        <v>0</v>
      </c>
      <c r="K38" s="80">
        <f t="shared" si="12"/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39" t="s">
        <v>16</v>
      </c>
      <c r="C39" s="116" t="s">
        <v>65</v>
      </c>
      <c r="D39" s="114" t="s">
        <v>45</v>
      </c>
      <c r="E39" s="114" t="s">
        <v>9</v>
      </c>
      <c r="F39" s="45" t="s">
        <v>5</v>
      </c>
      <c r="G39" s="30">
        <f t="shared" ref="G39:G43" si="14">SUM(H39:K39)</f>
        <v>489719.24264999997</v>
      </c>
      <c r="H39" s="30">
        <f>SUM(H40:H43)</f>
        <v>5620.4226499999995</v>
      </c>
      <c r="I39" s="81">
        <f>SUM(I40:I43)</f>
        <v>100450</v>
      </c>
      <c r="J39" s="81">
        <f>SUM(J40:J43)</f>
        <v>382500</v>
      </c>
      <c r="K39" s="81">
        <f t="shared" ref="K39" si="15">SUM(K40:K43)</f>
        <v>1148.8199999999979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39"/>
      <c r="C40" s="116"/>
      <c r="D40" s="114"/>
      <c r="E40" s="114"/>
      <c r="F40" s="46" t="s">
        <v>1</v>
      </c>
      <c r="G40" s="30">
        <f t="shared" si="14"/>
        <v>459411.03</v>
      </c>
      <c r="H40" s="31">
        <v>0</v>
      </c>
      <c r="I40" s="82">
        <f>191186.1-51248.68-44605.35</f>
        <v>95332.07</v>
      </c>
      <c r="J40" s="82">
        <f>296578.13+66433.5</f>
        <v>363011.63</v>
      </c>
      <c r="K40" s="82">
        <f>22435.94-21368.61</f>
        <v>1067.3299999999981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39"/>
      <c r="C41" s="116"/>
      <c r="D41" s="114"/>
      <c r="E41" s="114"/>
      <c r="F41" s="46" t="s">
        <v>2</v>
      </c>
      <c r="G41" s="30">
        <f t="shared" si="14"/>
        <v>29543.092700000005</v>
      </c>
      <c r="H41" s="31">
        <v>5339.4015199999994</v>
      </c>
      <c r="I41" s="82">
        <f>10062.45-2697.32-2347.65</f>
        <v>5017.4800000000014</v>
      </c>
      <c r="J41" s="82">
        <f>15609.37+3496.5</f>
        <v>19105.870000000003</v>
      </c>
      <c r="K41" s="82">
        <f>1688.73118-1608.39</f>
        <v>80.341179999999895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39"/>
      <c r="C42" s="116"/>
      <c r="D42" s="114"/>
      <c r="E42" s="114"/>
      <c r="F42" s="46" t="s">
        <v>3</v>
      </c>
      <c r="G42" s="30">
        <f t="shared" si="14"/>
        <v>765.11995000000002</v>
      </c>
      <c r="H42" s="31">
        <v>281.02113000000003</v>
      </c>
      <c r="I42" s="82">
        <f>201.45-54-47</f>
        <v>100.44999999999999</v>
      </c>
      <c r="J42" s="82">
        <f>312.5+70</f>
        <v>382.5</v>
      </c>
      <c r="K42" s="82">
        <f>24.14882-23</f>
        <v>1.1488200000000006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39"/>
      <c r="C43" s="116"/>
      <c r="D43" s="114"/>
      <c r="E43" s="114"/>
      <c r="F43" s="46" t="s">
        <v>4</v>
      </c>
      <c r="G43" s="30">
        <f t="shared" si="14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38" t="s">
        <v>17</v>
      </c>
      <c r="C44" s="123" t="s">
        <v>43</v>
      </c>
      <c r="D44" s="121" t="s">
        <v>80</v>
      </c>
      <c r="E44" s="121"/>
      <c r="F44" s="48" t="s">
        <v>27</v>
      </c>
      <c r="G44" s="49">
        <f>SUM(H44:K44)</f>
        <v>88537.822350000002</v>
      </c>
      <c r="H44" s="54">
        <f>SUM(H45:H48)</f>
        <v>21219.351419999999</v>
      </c>
      <c r="I44" s="80">
        <f>SUM(I45:I48)</f>
        <v>23816.432930000003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38"/>
      <c r="C45" s="123"/>
      <c r="D45" s="121"/>
      <c r="E45" s="121"/>
      <c r="F45" s="48" t="s">
        <v>1</v>
      </c>
      <c r="G45" s="49">
        <f t="shared" ref="G45:I46" si="16">SUM(G50,G55,G60,G65)</f>
        <v>0</v>
      </c>
      <c r="H45" s="54">
        <v>0</v>
      </c>
      <c r="I45" s="80">
        <f t="shared" si="16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38"/>
      <c r="C46" s="123"/>
      <c r="D46" s="121"/>
      <c r="E46" s="121"/>
      <c r="F46" s="48" t="s">
        <v>2</v>
      </c>
      <c r="G46" s="49">
        <f t="shared" si="16"/>
        <v>0</v>
      </c>
      <c r="H46" s="54">
        <v>0</v>
      </c>
      <c r="I46" s="80">
        <f t="shared" si="16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38"/>
      <c r="C47" s="123"/>
      <c r="D47" s="121"/>
      <c r="E47" s="121"/>
      <c r="F47" s="48" t="s">
        <v>3</v>
      </c>
      <c r="G47" s="49">
        <f>SUM(G52,G57,G62,G67)</f>
        <v>88537.822350000002</v>
      </c>
      <c r="H47" s="49">
        <f>SUM(H52,H57,H62,H67)</f>
        <v>21219.351419999999</v>
      </c>
      <c r="I47" s="80">
        <f>SUM(I52,I57,I62,I67)</f>
        <v>23816.432930000003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38"/>
      <c r="C48" s="123"/>
      <c r="D48" s="121"/>
      <c r="E48" s="121"/>
      <c r="F48" s="48" t="s">
        <v>4</v>
      </c>
      <c r="G48" s="49">
        <f t="shared" ref="G48:G78" si="17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38" t="s">
        <v>18</v>
      </c>
      <c r="C49" s="134" t="s">
        <v>64</v>
      </c>
      <c r="D49" s="137" t="s">
        <v>80</v>
      </c>
      <c r="E49" s="114" t="s">
        <v>7</v>
      </c>
      <c r="F49" s="18" t="s">
        <v>5</v>
      </c>
      <c r="G49" s="30">
        <f t="shared" si="17"/>
        <v>6607.4129999999996</v>
      </c>
      <c r="H49" s="30">
        <f>SUM(H50:H53)</f>
        <v>1444.752</v>
      </c>
      <c r="I49" s="81">
        <f>SUM(I50:I53)</f>
        <v>1757.5450000000001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38"/>
      <c r="C50" s="135"/>
      <c r="D50" s="137"/>
      <c r="E50" s="114"/>
      <c r="F50" s="15" t="s">
        <v>1</v>
      </c>
      <c r="G50" s="30">
        <f t="shared" si="17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38"/>
      <c r="C51" s="135"/>
      <c r="D51" s="137"/>
      <c r="E51" s="114"/>
      <c r="F51" s="15" t="s">
        <v>2</v>
      </c>
      <c r="G51" s="30">
        <f t="shared" si="17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38"/>
      <c r="C52" s="135"/>
      <c r="D52" s="137"/>
      <c r="E52" s="114"/>
      <c r="F52" s="15" t="s">
        <v>3</v>
      </c>
      <c r="G52" s="30">
        <f t="shared" si="17"/>
        <v>6607.4129999999996</v>
      </c>
      <c r="H52" s="75">
        <v>1444.752</v>
      </c>
      <c r="I52" s="82">
        <v>1757.5450000000001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38"/>
      <c r="C53" s="135"/>
      <c r="D53" s="137"/>
      <c r="E53" s="114"/>
      <c r="F53" s="15" t="s">
        <v>4</v>
      </c>
      <c r="G53" s="30">
        <f t="shared" si="17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38" t="s">
        <v>31</v>
      </c>
      <c r="C54" s="122" t="s">
        <v>60</v>
      </c>
      <c r="D54" s="120" t="s">
        <v>80</v>
      </c>
      <c r="E54" s="114" t="s">
        <v>9</v>
      </c>
      <c r="F54" s="17" t="s">
        <v>5</v>
      </c>
      <c r="G54" s="30">
        <f t="shared" si="17"/>
        <v>43334.333350000001</v>
      </c>
      <c r="H54" s="30">
        <f>SUM(H55:H58)</f>
        <v>10587.672420000001</v>
      </c>
      <c r="I54" s="81">
        <f>SUM(I55:I58)</f>
        <v>12078.426930000001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38"/>
      <c r="C55" s="136"/>
      <c r="D55" s="120"/>
      <c r="E55" s="114"/>
      <c r="F55" s="15" t="s">
        <v>1</v>
      </c>
      <c r="G55" s="30">
        <f t="shared" si="17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38"/>
      <c r="C56" s="136"/>
      <c r="D56" s="120"/>
      <c r="E56" s="114"/>
      <c r="F56" s="15" t="s">
        <v>2</v>
      </c>
      <c r="G56" s="30">
        <f t="shared" si="17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38"/>
      <c r="C57" s="136"/>
      <c r="D57" s="120"/>
      <c r="E57" s="114"/>
      <c r="F57" s="15" t="s">
        <v>3</v>
      </c>
      <c r="G57" s="30">
        <f t="shared" si="17"/>
        <v>43334.333350000001</v>
      </c>
      <c r="H57" s="75">
        <v>10587.672420000001</v>
      </c>
      <c r="I57" s="88">
        <f>10977.139+215+638.70968+48.9294+52.18222+146.46663</f>
        <v>12078.426930000001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38"/>
      <c r="C58" s="136"/>
      <c r="D58" s="120"/>
      <c r="E58" s="114"/>
      <c r="F58" s="15" t="s">
        <v>4</v>
      </c>
      <c r="G58" s="30">
        <f t="shared" si="17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38" t="s">
        <v>19</v>
      </c>
      <c r="C59" s="134" t="s">
        <v>22</v>
      </c>
      <c r="D59" s="137" t="s">
        <v>80</v>
      </c>
      <c r="E59" s="137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38"/>
      <c r="C60" s="135"/>
      <c r="D60" s="137"/>
      <c r="E60" s="137"/>
      <c r="F60" s="15" t="s">
        <v>1</v>
      </c>
      <c r="G60" s="30">
        <f t="shared" si="17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38"/>
      <c r="C61" s="135"/>
      <c r="D61" s="137"/>
      <c r="E61" s="137"/>
      <c r="F61" s="15" t="s">
        <v>2</v>
      </c>
      <c r="G61" s="30">
        <f t="shared" si="17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38"/>
      <c r="C62" s="135"/>
      <c r="D62" s="137"/>
      <c r="E62" s="137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38"/>
      <c r="C63" s="135"/>
      <c r="D63" s="137"/>
      <c r="E63" s="137"/>
      <c r="F63" s="15" t="s">
        <v>4</v>
      </c>
      <c r="G63" s="30">
        <f t="shared" si="17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38" t="s">
        <v>20</v>
      </c>
      <c r="C64" s="134" t="s">
        <v>23</v>
      </c>
      <c r="D64" s="137" t="s">
        <v>80</v>
      </c>
      <c r="E64" s="137" t="s">
        <v>28</v>
      </c>
      <c r="F64" s="18" t="s">
        <v>5</v>
      </c>
      <c r="G64" s="30">
        <f t="shared" si="17"/>
        <v>29773.639000000003</v>
      </c>
      <c r="H64" s="30">
        <f>SUM(H65:H68)</f>
        <v>7065.0910000000003</v>
      </c>
      <c r="I64" s="81">
        <f>SUM(I65:I68)</f>
        <v>7762.0259999999998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38"/>
      <c r="C65" s="135"/>
      <c r="D65" s="137"/>
      <c r="E65" s="137"/>
      <c r="F65" s="15" t="s">
        <v>1</v>
      </c>
      <c r="G65" s="30">
        <f t="shared" si="17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38"/>
      <c r="C66" s="135"/>
      <c r="D66" s="137"/>
      <c r="E66" s="137"/>
      <c r="F66" s="15" t="s">
        <v>2</v>
      </c>
      <c r="G66" s="30">
        <f t="shared" si="17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38"/>
      <c r="C67" s="135"/>
      <c r="D67" s="137"/>
      <c r="E67" s="137"/>
      <c r="F67" s="15" t="s">
        <v>3</v>
      </c>
      <c r="G67" s="30">
        <f t="shared" si="17"/>
        <v>29773.639000000003</v>
      </c>
      <c r="H67" s="31">
        <v>7065.0910000000003</v>
      </c>
      <c r="I67" s="82">
        <f>7402.026+360</f>
        <v>7762.0259999999998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38"/>
      <c r="C68" s="135"/>
      <c r="D68" s="137"/>
      <c r="E68" s="137"/>
      <c r="F68" s="15" t="s">
        <v>4</v>
      </c>
      <c r="G68" s="30">
        <f t="shared" si="17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38" t="s">
        <v>32</v>
      </c>
      <c r="C69" s="123" t="s">
        <v>50</v>
      </c>
      <c r="D69" s="121" t="s">
        <v>30</v>
      </c>
      <c r="E69" s="132"/>
      <c r="F69" s="48" t="s">
        <v>26</v>
      </c>
      <c r="G69" s="50">
        <f t="shared" si="17"/>
        <v>89631.431599999996</v>
      </c>
      <c r="H69" s="89">
        <f>SUM(H70:H73)</f>
        <v>64147</v>
      </c>
      <c r="I69" s="83">
        <f>SUM(I70:I73)</f>
        <v>25484.4316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38"/>
      <c r="C70" s="123"/>
      <c r="D70" s="121"/>
      <c r="E70" s="121"/>
      <c r="F70" s="48" t="s">
        <v>1</v>
      </c>
      <c r="G70" s="50">
        <f t="shared" si="17"/>
        <v>85149.2</v>
      </c>
      <c r="H70" s="54">
        <f>H75</f>
        <v>60939</v>
      </c>
      <c r="I70" s="80">
        <f>I75</f>
        <v>24210.2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38"/>
      <c r="C71" s="123"/>
      <c r="D71" s="121"/>
      <c r="E71" s="121"/>
      <c r="F71" s="48" t="s">
        <v>2</v>
      </c>
      <c r="G71" s="50">
        <f t="shared" si="17"/>
        <v>4482.2316000000001</v>
      </c>
      <c r="H71" s="54">
        <f>H76</f>
        <v>3208</v>
      </c>
      <c r="I71" s="80">
        <f>I76</f>
        <v>1274.2316000000001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38"/>
      <c r="C72" s="123"/>
      <c r="D72" s="121"/>
      <c r="E72" s="121"/>
      <c r="F72" s="48" t="s">
        <v>3</v>
      </c>
      <c r="G72" s="50">
        <f t="shared" si="17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38"/>
      <c r="C73" s="123"/>
      <c r="D73" s="121"/>
      <c r="E73" s="121"/>
      <c r="F73" s="48" t="s">
        <v>4</v>
      </c>
      <c r="G73" s="50">
        <f t="shared" si="17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38" t="s">
        <v>21</v>
      </c>
      <c r="C74" s="116" t="s">
        <v>78</v>
      </c>
      <c r="D74" s="128" t="s">
        <v>30</v>
      </c>
      <c r="E74" s="114" t="s">
        <v>59</v>
      </c>
      <c r="F74" s="45" t="s">
        <v>5</v>
      </c>
      <c r="G74" s="30">
        <f t="shared" si="17"/>
        <v>89631.431599999996</v>
      </c>
      <c r="H74" s="30">
        <f>SUM(H75:H78)</f>
        <v>64147</v>
      </c>
      <c r="I74" s="81">
        <f>SUM(I75:I78)</f>
        <v>25484.4316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38"/>
      <c r="C75" s="116"/>
      <c r="D75" s="128"/>
      <c r="E75" s="114"/>
      <c r="F75" s="46" t="s">
        <v>1</v>
      </c>
      <c r="G75" s="30">
        <f t="shared" si="17"/>
        <v>85149.2</v>
      </c>
      <c r="H75" s="31">
        <f>62016-1077</f>
        <v>60939</v>
      </c>
      <c r="I75" s="82">
        <v>24210.2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38"/>
      <c r="C76" s="116"/>
      <c r="D76" s="128"/>
      <c r="E76" s="114"/>
      <c r="F76" s="46" t="s">
        <v>2</v>
      </c>
      <c r="G76" s="30">
        <f>SUM(H76:K76)</f>
        <v>4482.2316000000001</v>
      </c>
      <c r="H76" s="31">
        <f>3264-56</f>
        <v>3208</v>
      </c>
      <c r="I76" s="82">
        <v>1274.2316000000001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38"/>
      <c r="C77" s="116"/>
      <c r="D77" s="128"/>
      <c r="E77" s="114"/>
      <c r="F77" s="46" t="s">
        <v>3</v>
      </c>
      <c r="G77" s="30">
        <f t="shared" si="17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38"/>
      <c r="C78" s="116"/>
      <c r="D78" s="128"/>
      <c r="E78" s="114"/>
      <c r="F78" s="46" t="s">
        <v>4</v>
      </c>
      <c r="G78" s="30">
        <f t="shared" si="17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11" t="s">
        <v>55</v>
      </c>
      <c r="C79" s="123" t="s">
        <v>58</v>
      </c>
      <c r="D79" s="112" t="s">
        <v>87</v>
      </c>
      <c r="E79" s="113"/>
      <c r="F79" s="48" t="s">
        <v>63</v>
      </c>
      <c r="G79" s="73">
        <f t="shared" ref="G79:G88" si="18">SUM(H79:K79)</f>
        <v>1415</v>
      </c>
      <c r="H79" s="73">
        <f t="shared" ref="H79:I82" si="19">H84</f>
        <v>820</v>
      </c>
      <c r="I79" s="81">
        <f t="shared" si="19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11"/>
      <c r="C80" s="129"/>
      <c r="D80" s="112"/>
      <c r="E80" s="113"/>
      <c r="F80" s="48" t="s">
        <v>1</v>
      </c>
      <c r="G80" s="73">
        <f t="shared" si="18"/>
        <v>0</v>
      </c>
      <c r="H80" s="73">
        <f t="shared" si="19"/>
        <v>0</v>
      </c>
      <c r="I80" s="81">
        <f t="shared" si="19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11"/>
      <c r="C81" s="129"/>
      <c r="D81" s="112"/>
      <c r="E81" s="113"/>
      <c r="F81" s="48" t="s">
        <v>2</v>
      </c>
      <c r="G81" s="73">
        <f t="shared" si="18"/>
        <v>0</v>
      </c>
      <c r="H81" s="73">
        <f t="shared" si="19"/>
        <v>0</v>
      </c>
      <c r="I81" s="81">
        <f t="shared" si="19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11"/>
      <c r="C82" s="129"/>
      <c r="D82" s="112"/>
      <c r="E82" s="113"/>
      <c r="F82" s="48" t="s">
        <v>3</v>
      </c>
      <c r="G82" s="73">
        <f t="shared" si="18"/>
        <v>1415</v>
      </c>
      <c r="H82" s="73">
        <f t="shared" si="19"/>
        <v>820</v>
      </c>
      <c r="I82" s="81">
        <f t="shared" si="19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11"/>
      <c r="C83" s="129"/>
      <c r="D83" s="112"/>
      <c r="E83" s="113"/>
      <c r="F83" s="48" t="s">
        <v>4</v>
      </c>
      <c r="G83" s="73">
        <f t="shared" si="18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15" t="s">
        <v>56</v>
      </c>
      <c r="C84" s="116" t="s">
        <v>57</v>
      </c>
      <c r="D84" s="115" t="s">
        <v>87</v>
      </c>
      <c r="E84" s="114" t="s">
        <v>79</v>
      </c>
      <c r="F84" s="45" t="s">
        <v>5</v>
      </c>
      <c r="G84" s="30">
        <f t="shared" si="18"/>
        <v>1415</v>
      </c>
      <c r="H84" s="30">
        <v>820</v>
      </c>
      <c r="I84" s="81">
        <f>SUM(I85:I88)</f>
        <v>595</v>
      </c>
      <c r="J84" s="81">
        <v>0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15"/>
      <c r="C85" s="116"/>
      <c r="D85" s="115"/>
      <c r="E85" s="114"/>
      <c r="F85" s="46" t="s">
        <v>1</v>
      </c>
      <c r="G85" s="30">
        <f t="shared" si="18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15"/>
      <c r="C86" s="116"/>
      <c r="D86" s="115"/>
      <c r="E86" s="114"/>
      <c r="F86" s="46" t="s">
        <v>2</v>
      </c>
      <c r="G86" s="30">
        <f t="shared" si="18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15"/>
      <c r="C87" s="116"/>
      <c r="D87" s="115"/>
      <c r="E87" s="114"/>
      <c r="F87" s="46" t="s">
        <v>3</v>
      </c>
      <c r="G87" s="30">
        <f t="shared" si="18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15"/>
      <c r="C88" s="116"/>
      <c r="D88" s="115"/>
      <c r="E88" s="114"/>
      <c r="F88" s="46" t="s">
        <v>4</v>
      </c>
      <c r="G88" s="30">
        <f t="shared" si="18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02">
        <v>6</v>
      </c>
      <c r="C89" s="105" t="s">
        <v>67</v>
      </c>
      <c r="D89" s="102" t="s">
        <v>82</v>
      </c>
      <c r="E89" s="108"/>
      <c r="F89" s="48" t="s">
        <v>66</v>
      </c>
      <c r="G89" s="73">
        <f t="shared" ref="G89:G108" si="20">SUM(H89:K89)</f>
        <v>4987.7882799999998</v>
      </c>
      <c r="H89" s="74">
        <v>4426.4979599999997</v>
      </c>
      <c r="I89" s="82">
        <f>SUM(I90:I93)</f>
        <v>561.29032000000007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03"/>
      <c r="C90" s="106"/>
      <c r="D90" s="103"/>
      <c r="E90" s="109"/>
      <c r="F90" s="48" t="s">
        <v>1</v>
      </c>
      <c r="G90" s="73">
        <f t="shared" si="20"/>
        <v>0</v>
      </c>
      <c r="H90" s="74">
        <v>0</v>
      </c>
      <c r="I90" s="82">
        <f t="shared" ref="I90:K93" si="21">SUM(I95)</f>
        <v>0</v>
      </c>
      <c r="J90" s="82">
        <f t="shared" si="21"/>
        <v>0</v>
      </c>
      <c r="K90" s="82">
        <f t="shared" si="21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03"/>
      <c r="C91" s="106"/>
      <c r="D91" s="103"/>
      <c r="E91" s="109"/>
      <c r="F91" s="48" t="s">
        <v>2</v>
      </c>
      <c r="G91" s="73">
        <f t="shared" si="20"/>
        <v>0</v>
      </c>
      <c r="H91" s="74">
        <v>0</v>
      </c>
      <c r="I91" s="82">
        <f t="shared" si="21"/>
        <v>0</v>
      </c>
      <c r="J91" s="82">
        <f t="shared" si="21"/>
        <v>0</v>
      </c>
      <c r="K91" s="82">
        <f t="shared" si="21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03"/>
      <c r="C92" s="106"/>
      <c r="D92" s="103"/>
      <c r="E92" s="109"/>
      <c r="F92" s="48" t="s">
        <v>3</v>
      </c>
      <c r="G92" s="73">
        <f t="shared" si="20"/>
        <v>4987.7882799999998</v>
      </c>
      <c r="H92" s="74">
        <v>4426.4979599999997</v>
      </c>
      <c r="I92" s="82">
        <f t="shared" si="21"/>
        <v>561.29032000000007</v>
      </c>
      <c r="J92" s="82">
        <f t="shared" si="21"/>
        <v>0</v>
      </c>
      <c r="K92" s="82">
        <f t="shared" si="21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04"/>
      <c r="C93" s="107"/>
      <c r="D93" s="104"/>
      <c r="E93" s="110"/>
      <c r="F93" s="48" t="s">
        <v>4</v>
      </c>
      <c r="G93" s="73">
        <f t="shared" si="20"/>
        <v>0</v>
      </c>
      <c r="H93" s="74">
        <v>0</v>
      </c>
      <c r="I93" s="82">
        <f t="shared" si="21"/>
        <v>0</v>
      </c>
      <c r="J93" s="82">
        <f t="shared" si="21"/>
        <v>0</v>
      </c>
      <c r="K93" s="82">
        <f t="shared" si="21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96" t="s">
        <v>68</v>
      </c>
      <c r="C94" s="93" t="s">
        <v>69</v>
      </c>
      <c r="D94" s="96" t="s">
        <v>83</v>
      </c>
      <c r="E94" s="99" t="s">
        <v>59</v>
      </c>
      <c r="F94" s="72" t="s">
        <v>5</v>
      </c>
      <c r="G94" s="30">
        <f t="shared" si="20"/>
        <v>4987.7882799999998</v>
      </c>
      <c r="H94" s="31">
        <v>4426.4979599999997</v>
      </c>
      <c r="I94" s="82">
        <f>SUM(I95:I98)</f>
        <v>561.29032000000007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97"/>
      <c r="C95" s="94"/>
      <c r="D95" s="97"/>
      <c r="E95" s="100"/>
      <c r="F95" s="46" t="s">
        <v>1</v>
      </c>
      <c r="G95" s="30">
        <f t="shared" si="20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97"/>
      <c r="C96" s="94"/>
      <c r="D96" s="97"/>
      <c r="E96" s="100"/>
      <c r="F96" s="46" t="s">
        <v>2</v>
      </c>
      <c r="G96" s="30">
        <f t="shared" si="20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97"/>
      <c r="C97" s="94"/>
      <c r="D97" s="97"/>
      <c r="E97" s="100"/>
      <c r="F97" s="46" t="s">
        <v>3</v>
      </c>
      <c r="G97" s="30">
        <f t="shared" si="20"/>
        <v>4987.7882799999998</v>
      </c>
      <c r="H97" s="31">
        <v>4426.4979599999997</v>
      </c>
      <c r="I97" s="82">
        <f>2400-638.70968-1200</f>
        <v>561.29032000000007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98"/>
      <c r="C98" s="95"/>
      <c r="D98" s="98"/>
      <c r="E98" s="101"/>
      <c r="F98" s="46" t="s">
        <v>4</v>
      </c>
      <c r="G98" s="30">
        <f t="shared" si="20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90">
        <v>7</v>
      </c>
      <c r="C99" s="105" t="s">
        <v>77</v>
      </c>
      <c r="D99" s="102" t="s">
        <v>84</v>
      </c>
      <c r="E99" s="108"/>
      <c r="F99" s="48" t="s">
        <v>70</v>
      </c>
      <c r="G99" s="73">
        <f t="shared" si="20"/>
        <v>0</v>
      </c>
      <c r="H99" s="74">
        <v>0</v>
      </c>
      <c r="I99" s="82">
        <f>SUM(I100:I103)</f>
        <v>0</v>
      </c>
      <c r="J99" s="82">
        <f>SUM(J100:J103)</f>
        <v>0</v>
      </c>
      <c r="K99" s="82">
        <f>SUM(K100:K103)</f>
        <v>0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91"/>
      <c r="C100" s="130"/>
      <c r="D100" s="103"/>
      <c r="E100" s="109"/>
      <c r="F100" s="48" t="s">
        <v>1</v>
      </c>
      <c r="G100" s="73">
        <f t="shared" si="20"/>
        <v>0</v>
      </c>
      <c r="H100" s="74">
        <v>0</v>
      </c>
      <c r="I100" s="82">
        <f t="shared" ref="I100:K103" si="22">SUM(I105)</f>
        <v>0</v>
      </c>
      <c r="J100" s="82">
        <f t="shared" si="22"/>
        <v>0</v>
      </c>
      <c r="K100" s="82">
        <f t="shared" si="22"/>
        <v>0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91"/>
      <c r="C101" s="130"/>
      <c r="D101" s="103"/>
      <c r="E101" s="109"/>
      <c r="F101" s="48" t="s">
        <v>2</v>
      </c>
      <c r="G101" s="73">
        <f t="shared" si="20"/>
        <v>0</v>
      </c>
      <c r="H101" s="74">
        <v>0</v>
      </c>
      <c r="I101" s="82">
        <f t="shared" si="22"/>
        <v>0</v>
      </c>
      <c r="J101" s="82">
        <f t="shared" si="22"/>
        <v>0</v>
      </c>
      <c r="K101" s="82">
        <f t="shared" si="22"/>
        <v>0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91"/>
      <c r="C102" s="130"/>
      <c r="D102" s="103"/>
      <c r="E102" s="109"/>
      <c r="F102" s="48" t="s">
        <v>3</v>
      </c>
      <c r="G102" s="73">
        <f t="shared" si="20"/>
        <v>0</v>
      </c>
      <c r="H102" s="74">
        <v>0</v>
      </c>
      <c r="I102" s="82">
        <f t="shared" si="22"/>
        <v>0</v>
      </c>
      <c r="J102" s="82">
        <f t="shared" si="22"/>
        <v>0</v>
      </c>
      <c r="K102" s="82">
        <f t="shared" si="22"/>
        <v>0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92"/>
      <c r="C103" s="131"/>
      <c r="D103" s="104"/>
      <c r="E103" s="110"/>
      <c r="F103" s="48" t="s">
        <v>4</v>
      </c>
      <c r="G103" s="73">
        <f t="shared" si="20"/>
        <v>0</v>
      </c>
      <c r="H103" s="74">
        <v>0</v>
      </c>
      <c r="I103" s="82">
        <f t="shared" si="22"/>
        <v>0</v>
      </c>
      <c r="J103" s="82">
        <f t="shared" si="22"/>
        <v>0</v>
      </c>
      <c r="K103" s="82">
        <f t="shared" si="22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96" t="s">
        <v>71</v>
      </c>
      <c r="C104" s="93" t="s">
        <v>72</v>
      </c>
      <c r="D104" s="96" t="s">
        <v>84</v>
      </c>
      <c r="E104" s="99" t="s">
        <v>59</v>
      </c>
      <c r="F104" s="72" t="s">
        <v>5</v>
      </c>
      <c r="G104" s="30">
        <f t="shared" si="20"/>
        <v>0</v>
      </c>
      <c r="H104" s="30">
        <v>0</v>
      </c>
      <c r="I104" s="81">
        <f>SUM(I105:I108)</f>
        <v>0</v>
      </c>
      <c r="J104" s="81">
        <f>SUM(J105:J108)</f>
        <v>0</v>
      </c>
      <c r="K104" s="81">
        <f>SUM(K105:K108)</f>
        <v>0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97"/>
      <c r="C105" s="94"/>
      <c r="D105" s="97"/>
      <c r="E105" s="100"/>
      <c r="F105" s="46" t="s">
        <v>1</v>
      </c>
      <c r="G105" s="30">
        <f t="shared" si="20"/>
        <v>0</v>
      </c>
      <c r="H105" s="31">
        <v>0</v>
      </c>
      <c r="I105" s="82">
        <v>0</v>
      </c>
      <c r="J105" s="82">
        <v>0</v>
      </c>
      <c r="K105" s="82">
        <v>0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97"/>
      <c r="C106" s="94"/>
      <c r="D106" s="97"/>
      <c r="E106" s="100"/>
      <c r="F106" s="46" t="s">
        <v>2</v>
      </c>
      <c r="G106" s="30">
        <f t="shared" si="20"/>
        <v>0</v>
      </c>
      <c r="H106" s="31">
        <v>0</v>
      </c>
      <c r="I106" s="82">
        <v>0</v>
      </c>
      <c r="J106" s="82">
        <v>0</v>
      </c>
      <c r="K106" s="82">
        <v>0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97"/>
      <c r="C107" s="94"/>
      <c r="D107" s="97"/>
      <c r="E107" s="100"/>
      <c r="F107" s="46" t="s">
        <v>3</v>
      </c>
      <c r="G107" s="30">
        <f t="shared" si="20"/>
        <v>0</v>
      </c>
      <c r="H107" s="31">
        <v>0</v>
      </c>
      <c r="I107" s="82">
        <v>0</v>
      </c>
      <c r="J107" s="82">
        <v>0</v>
      </c>
      <c r="K107" s="82">
        <v>0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98"/>
      <c r="C108" s="95"/>
      <c r="D108" s="98"/>
      <c r="E108" s="101"/>
      <c r="F108" s="46" t="s">
        <v>4</v>
      </c>
      <c r="G108" s="30">
        <f t="shared" si="20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27" t="s">
        <v>6</v>
      </c>
      <c r="D109" s="114"/>
      <c r="E109" s="114"/>
      <c r="F109" s="147" t="s">
        <v>0</v>
      </c>
      <c r="G109" s="141" t="s">
        <v>11</v>
      </c>
      <c r="H109" s="141" t="s">
        <v>25</v>
      </c>
      <c r="I109" s="141"/>
      <c r="J109" s="141"/>
      <c r="K109" s="141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28"/>
      <c r="D110" s="128"/>
      <c r="E110" s="114"/>
      <c r="F110" s="147"/>
      <c r="G110" s="141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28"/>
      <c r="D111" s="128"/>
      <c r="E111" s="114"/>
      <c r="F111" s="71" t="s">
        <v>24</v>
      </c>
      <c r="G111" s="54">
        <f>SUM(H111:K111)</f>
        <v>2398643.8517999998</v>
      </c>
      <c r="H111" s="54">
        <f>SUM(H112:H115)</f>
        <v>393233.27202999999</v>
      </c>
      <c r="I111" s="80">
        <f>SUM(I112:I115)</f>
        <v>1478159.6117699998</v>
      </c>
      <c r="J111" s="80">
        <f>SUM(J112:J115)</f>
        <v>504149.49300000002</v>
      </c>
      <c r="K111" s="80">
        <f>SUM(K112:K115)</f>
        <v>23101.474999999999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28"/>
      <c r="D112" s="128"/>
      <c r="E112" s="114"/>
      <c r="F112" s="71" t="s">
        <v>1</v>
      </c>
      <c r="G112" s="54">
        <f>SUM(H112:K112)</f>
        <v>2181340.13</v>
      </c>
      <c r="H112" s="54">
        <f>SUM(H20+H35+H45+H70+H80+H90+H100)</f>
        <v>343089</v>
      </c>
      <c r="I112" s="80">
        <f>SUM(I20+I35+I45+I70+I80+I90+I100)</f>
        <v>1379172.17</v>
      </c>
      <c r="J112" s="80">
        <f>SUM(J20+J35+J45+J70+J80+J90+J100)</f>
        <v>458011.63</v>
      </c>
      <c r="K112" s="80">
        <f>SUM(K20+K35+K45+K70+K80+K90+K100)</f>
        <v>1067.3299999999981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28"/>
      <c r="D113" s="128"/>
      <c r="E113" s="114"/>
      <c r="F113" s="71" t="s">
        <v>2</v>
      </c>
      <c r="G113" s="54">
        <f>SUM(H113:K113)</f>
        <v>120171.70122</v>
      </c>
      <c r="H113" s="54">
        <f>SUM(H26+H36+H46+H71+H81+H91+H101)</f>
        <v>23397.401519999999</v>
      </c>
      <c r="I113" s="80">
        <f>SUM(I21+I36+I46+I71+I81+I91+I101)</f>
        <v>72588.088520000005</v>
      </c>
      <c r="J113" s="80">
        <f t="shared" ref="J113" si="23">SUM(J21+J36+J46+J71+J81+J91+J101)</f>
        <v>24105.870000000003</v>
      </c>
      <c r="K113" s="80">
        <f>SUM(K21+K36+K46+K71+K81+K91+K101)</f>
        <v>80.341179999999895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28"/>
      <c r="D114" s="128"/>
      <c r="E114" s="114"/>
      <c r="F114" s="71" t="s">
        <v>3</v>
      </c>
      <c r="G114" s="54">
        <f>SUM(H114:K114)</f>
        <v>97132.020580000011</v>
      </c>
      <c r="H114" s="54">
        <f>SUM(H22+H37+H47+H72+H82+H92+H102)</f>
        <v>26746.870510000001</v>
      </c>
      <c r="I114" s="80">
        <f>SUM(I22+I37+I47+I72+I82+I92+I102)</f>
        <v>26399.353250000004</v>
      </c>
      <c r="J114" s="80">
        <f>SUM(J22+J37+J47+J72+J82+J92+J102)</f>
        <v>22031.993000000002</v>
      </c>
      <c r="K114" s="80">
        <f>SUM(K22+K37+K47+K72+K82+K92+K102)</f>
        <v>21953.803820000001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28"/>
      <c r="D115" s="128"/>
      <c r="E115" s="114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4">SUM(I23+I38+I48+I73+I83+I93+I103)</f>
        <v>0</v>
      </c>
      <c r="J115" s="80">
        <f t="shared" si="24"/>
        <v>0</v>
      </c>
      <c r="K115" s="80">
        <f t="shared" si="24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140" t="s">
        <v>85</v>
      </c>
      <c r="C118" s="140"/>
      <c r="D118" s="140"/>
      <c r="E118" s="140"/>
      <c r="F118" s="140"/>
      <c r="G118" s="140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2023-11-28T14:45:20Z</cp:lastPrinted>
  <dcterms:created xsi:type="dcterms:W3CDTF">2016-02-05T07:01:02Z</dcterms:created>
  <dcterms:modified xsi:type="dcterms:W3CDTF">2023-11-28T14:45:21Z</dcterms:modified>
</cp:coreProperties>
</file>